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52" windowWidth="7812" windowHeight="4500"/>
  </bookViews>
  <sheets>
    <sheet name="Cálculos" sheetId="1" r:id="rId1"/>
    <sheet name="Tablas" sheetId="2" r:id="rId2"/>
  </sheets>
  <definedNames>
    <definedName name="Aislante">Cálculos!$C$5</definedName>
    <definedName name="columna">Cálculos!$C$11</definedName>
    <definedName name="columnas">Tablas!$A$42:$C$49</definedName>
    <definedName name="Conductores">Cálculos!$C$3</definedName>
    <definedName name="e">Cálculos!$C$16</definedName>
    <definedName name="Instalación">Cálculos!$C$2</definedName>
    <definedName name="Intensidad">Cálculos!$C$12</definedName>
    <definedName name="IntensidadPia">Cálculos!$D$19</definedName>
    <definedName name="Longitud">Cálculos!$C$7</definedName>
    <definedName name="PIA">Cálculos!$C$19</definedName>
    <definedName name="porcentaje">Cálculos!$D$6</definedName>
    <definedName name="Potencia">Cálculos!$C$9</definedName>
    <definedName name="S">Cálculos!$C$22</definedName>
    <definedName name="Scalculoe">Cálculos!$C$17</definedName>
    <definedName name="ScriterioPia">Cálculos!$C$20</definedName>
    <definedName name="Selegida">Cálculos!$C$22</definedName>
    <definedName name="Smay">Cálculos!$C$22</definedName>
    <definedName name="Smayor">Cálculos!$C$22</definedName>
    <definedName name="Sstandar">Cálculos!$C$24</definedName>
    <definedName name="Sstandarizada">Cálculos!$C$24</definedName>
    <definedName name="Ssup">Cálculos!$C$22</definedName>
    <definedName name="Ssuperior">Cálculos!$C$22</definedName>
    <definedName name="Stabla">Cálculos!$C$14</definedName>
    <definedName name="tabla_general">Tablas!$B$2:$L$18</definedName>
    <definedName name="tabla_Imax">Tablas!$B$22:$C$38</definedName>
    <definedName name="Voltaje">Cálculos!$C$4</definedName>
  </definedNames>
  <calcPr calcId="145621"/>
</workbook>
</file>

<file path=xl/calcChain.xml><?xml version="1.0" encoding="utf-8"?>
<calcChain xmlns="http://schemas.openxmlformats.org/spreadsheetml/2006/main">
  <c r="D3" i="1" l="1"/>
  <c r="C11" i="1"/>
  <c r="B28" i="2" s="1"/>
  <c r="F9" i="1"/>
  <c r="D6" i="1"/>
  <c r="F5" i="1"/>
  <c r="C4" i="1"/>
  <c r="D2" i="1"/>
  <c r="C16" i="1" l="1"/>
  <c r="B23" i="2"/>
  <c r="B25" i="2"/>
  <c r="B27" i="2"/>
  <c r="B29" i="2"/>
  <c r="C12" i="1"/>
  <c r="B24" i="2"/>
  <c r="B26" i="2"/>
  <c r="D19" i="1" l="1"/>
  <c r="C17" i="1"/>
  <c r="C14" i="1"/>
  <c r="C20" i="1" l="1"/>
  <c r="C22" i="1" s="1"/>
  <c r="C24" i="1" s="1"/>
  <c r="C19" i="1"/>
</calcChain>
</file>

<file path=xl/sharedStrings.xml><?xml version="1.0" encoding="utf-8"?>
<sst xmlns="http://schemas.openxmlformats.org/spreadsheetml/2006/main" count="69" uniqueCount="58">
  <si>
    <t>Las celdas en naranja superan los 63A de la Tabla de PIAs que tenemos</t>
  </si>
  <si>
    <t>mm2</t>
  </si>
  <si>
    <t>Instalación:</t>
  </si>
  <si>
    <t>B2</t>
  </si>
  <si>
    <t>4  </t>
  </si>
  <si>
    <t>6  </t>
  </si>
  <si>
    <t>10   </t>
  </si>
  <si>
    <t>Nº conductores:</t>
  </si>
  <si>
    <t>16   </t>
  </si>
  <si>
    <t>25   </t>
  </si>
  <si>
    <t>35   </t>
  </si>
  <si>
    <t>Tensión nominal:</t>
  </si>
  <si>
    <t>50   </t>
  </si>
  <si>
    <t>70   </t>
  </si>
  <si>
    <t>V</t>
  </si>
  <si>
    <t>Aislamiento:</t>
  </si>
  <si>
    <t>95   </t>
  </si>
  <si>
    <t>120    </t>
  </si>
  <si>
    <t>150    </t>
  </si>
  <si>
    <t>185   </t>
  </si>
  <si>
    <t>240   </t>
  </si>
  <si>
    <t>300   </t>
  </si>
  <si>
    <t>Alumbrado/fuerza:</t>
  </si>
  <si>
    <t>Longitud instalación:</t>
  </si>
  <si>
    <t>m</t>
  </si>
  <si>
    <t>Potencia:</t>
  </si>
  <si>
    <t>w</t>
  </si>
  <si>
    <t>Tabla para el tipo de instalación seleccionado</t>
  </si>
  <si>
    <t>Imax</t>
  </si>
  <si>
    <t>Tabla de PIAs</t>
  </si>
  <si>
    <t>sección final del conductor</t>
  </si>
  <si>
    <t>Columna de la tabla:</t>
  </si>
  <si>
    <t>Intensidad=</t>
  </si>
  <si>
    <t>A</t>
  </si>
  <si>
    <t>criterio Imax, S=</t>
  </si>
  <si>
    <t>caida de tensión, e=</t>
  </si>
  <si>
    <t>criterio e, S=</t>
  </si>
  <si>
    <t>PIA</t>
  </si>
  <si>
    <t>Conductores aislados en tubos empotrados en paredes aislantes</t>
  </si>
  <si>
    <t>A2</t>
  </si>
  <si>
    <t>Cables multiconductores en tubos2)  empotrados en paredes aislantes.</t>
  </si>
  <si>
    <t>B</t>
  </si>
  <si>
    <t>Conductores aislados en tubos en montaje superficial o empotrados en obra.</t>
  </si>
  <si>
    <t>Cables multiconductores en tubos2) en montaje superficial y empotrados en obra.</t>
  </si>
  <si>
    <t>C</t>
  </si>
  <si>
    <t>Cables multiconductores directamente sobre la pared3).</t>
  </si>
  <si>
    <t>S criterio PIA</t>
  </si>
  <si>
    <t>E</t>
  </si>
  <si>
    <t>Cables multiconductores al aire libre4). Distancia a la pared no inferior a 0,3 D5).</t>
  </si>
  <si>
    <t>F</t>
  </si>
  <si>
    <t>Cables unipolares en contacto mutuo. Distancia a la pared no inferior a D5).</t>
  </si>
  <si>
    <t>G</t>
  </si>
  <si>
    <t>Cables unipolares separados mínimo D5).</t>
  </si>
  <si>
    <t>mayor sección=</t>
  </si>
  <si>
    <t>Sección elegida=</t>
  </si>
  <si>
    <t>PVC</t>
  </si>
  <si>
    <t>Fuerza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</si>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</sst>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rgb="FF000000"/>
      <name val="Calibri"/>
    </font>
    <font>
      <sz val="12"/>
      <color rgb="FF000000"/>
      <name val="Nunito"/>
    </font>
    <font>
      <sz val="11"/>
      <name val="Calibri"/>
      <family val="2"/>
    </font>
    <font>
      <b/>
      <sz val="7"/>
      <color rgb="FF000000"/>
      <name val="Verdana"/>
      <family val="2"/>
    </font>
    <font>
      <b/>
      <sz val="12"/>
      <color rgb="FF000000"/>
      <name val="Nunito"/>
    </font>
    <font>
      <sz val="7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sz val="12"/>
      <name val="Nunito"/>
    </font>
    <font>
      <sz val="12"/>
      <color rgb="FFFF0000"/>
      <name val="Nunito"/>
    </font>
    <font>
      <b/>
      <sz val="14"/>
      <name val="Nunito"/>
    </font>
    <font>
      <b/>
      <sz val="12"/>
      <name val="Nunito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2" borderId="6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vertical="top" wrapText="1"/>
    </xf>
    <xf numFmtId="1" fontId="1" fillId="4" borderId="0" xfId="0" applyNumberFormat="1" applyFont="1" applyFill="1" applyBorder="1"/>
    <xf numFmtId="0" fontId="0" fillId="2" borderId="8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top" wrapText="1"/>
    </xf>
    <xf numFmtId="9" fontId="1" fillId="0" borderId="0" xfId="0" applyNumberFormat="1" applyFont="1" applyAlignment="1">
      <alignment horizontal="left"/>
    </xf>
    <xf numFmtId="0" fontId="5" fillId="2" borderId="1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5" fillId="0" borderId="3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 wrapText="1"/>
    </xf>
    <xf numFmtId="164" fontId="1" fillId="4" borderId="0" xfId="0" applyNumberFormat="1" applyFont="1" applyFill="1" applyBorder="1"/>
    <xf numFmtId="164" fontId="1" fillId="4" borderId="0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5" fillId="0" borderId="10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2" fontId="5" fillId="0" borderId="9" xfId="0" applyNumberFormat="1" applyFont="1" applyBorder="1" applyAlignment="1">
      <alignment horizontal="center" vertical="center" wrapText="1"/>
    </xf>
    <xf numFmtId="2" fontId="1" fillId="4" borderId="0" xfId="0" applyNumberFormat="1" applyFont="1" applyFill="1" applyBorder="1"/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" fillId="0" borderId="12" xfId="0" applyFont="1" applyBorder="1" applyAlignment="1">
      <alignment horizontal="right"/>
    </xf>
    <xf numFmtId="164" fontId="10" fillId="4" borderId="13" xfId="0" applyNumberFormat="1" applyFont="1" applyFill="1" applyBorder="1"/>
    <xf numFmtId="0" fontId="11" fillId="0" borderId="14" xfId="0" applyFont="1" applyBorder="1"/>
    <xf numFmtId="0" fontId="6" fillId="0" borderId="0" xfId="0" applyFont="1" applyAlignment="1">
      <alignment horizontal="left" vertical="center" wrapText="1"/>
    </xf>
    <xf numFmtId="0" fontId="0" fillId="0" borderId="0" xfId="0" applyFont="1" applyAlignment="1"/>
    <xf numFmtId="0" fontId="0" fillId="2" borderId="1" xfId="0" applyFont="1" applyFill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E6" sqref="E6"/>
    </sheetView>
  </sheetViews>
  <sheetFormatPr baseColWidth="10" defaultColWidth="15.109375" defaultRowHeight="15" customHeight="1"/>
  <cols>
    <col min="1" max="1" width="10" customWidth="1"/>
    <col min="2" max="2" width="22.88671875" customWidth="1"/>
    <col min="3" max="3" width="14.6640625" customWidth="1"/>
    <col min="4" max="4" width="8.6640625" customWidth="1"/>
    <col min="5" max="5" width="10" customWidth="1"/>
    <col min="6" max="6" width="11.44140625" customWidth="1"/>
    <col min="7" max="9" width="10" customWidth="1"/>
    <col min="10" max="26" width="9.44140625" customWidth="1"/>
  </cols>
  <sheetData>
    <row r="1" spans="1:26" ht="30.7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1"/>
      <c r="B2" s="5" t="s">
        <v>2</v>
      </c>
      <c r="C2" s="8" t="s">
        <v>3</v>
      </c>
      <c r="D2" s="1" t="str">
        <f>VLOOKUP(Instalación,Tablas!A42:B49,2)</f>
        <v>Cables multiconductores en tubos2) en montaje superficial y empotrados en obra.</v>
      </c>
      <c r="E2" s="1"/>
      <c r="F2" s="13"/>
      <c r="G2" s="13"/>
      <c r="H2" s="1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>
      <c r="A3" s="1"/>
      <c r="B3" s="1" t="s">
        <v>7</v>
      </c>
      <c r="C3" s="15" t="s">
        <v>57</v>
      </c>
      <c r="D3" s="1" t="str">
        <f>IF(Conductores=V9,"Monofásico","Trifásico")</f>
        <v>Monofásico</v>
      </c>
      <c r="E3" s="1"/>
      <c r="F3" s="13"/>
      <c r="G3" s="13"/>
      <c r="H3" s="1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>
      <c r="A4" s="1"/>
      <c r="B4" s="1" t="s">
        <v>11</v>
      </c>
      <c r="C4" s="18">
        <f>IF(Conductores=2,230,400)</f>
        <v>400</v>
      </c>
      <c r="D4" s="1" t="s">
        <v>14</v>
      </c>
      <c r="E4" s="1"/>
      <c r="F4" s="13"/>
      <c r="G4" s="13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>
      <c r="A5" s="1"/>
      <c r="B5" s="1" t="s">
        <v>15</v>
      </c>
      <c r="C5" s="25" t="s">
        <v>55</v>
      </c>
      <c r="D5" s="1"/>
      <c r="E5" s="1"/>
      <c r="F5" s="1" t="str">
        <f>IF(AND(OR(Instalación="G",Instalación="F"),Conductores=2),"error: sólo puede ser trifásico","")</f>
        <v/>
      </c>
      <c r="G5" s="13"/>
      <c r="H5" s="1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>
      <c r="A6" s="1"/>
      <c r="B6" s="1" t="s">
        <v>22</v>
      </c>
      <c r="C6" s="25" t="s">
        <v>56</v>
      </c>
      <c r="D6" s="23">
        <f>IF(C6="fuerza",5%,3%)</f>
        <v>0.05</v>
      </c>
      <c r="E6" s="1"/>
      <c r="F6" s="13"/>
      <c r="G6" s="13"/>
      <c r="H6" s="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1" t="s">
        <v>23</v>
      </c>
      <c r="C7" s="25">
        <v>60</v>
      </c>
      <c r="D7" s="1" t="s">
        <v>24</v>
      </c>
      <c r="E7" s="1"/>
      <c r="F7" s="13"/>
      <c r="G7" s="13"/>
      <c r="H7" s="1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>
      <c r="A8" s="1"/>
      <c r="B8" s="1"/>
      <c r="C8" s="2"/>
      <c r="D8" s="1"/>
      <c r="E8" s="1"/>
      <c r="F8" s="13"/>
      <c r="G8" s="13"/>
      <c r="H8" s="1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1" t="s">
        <v>25</v>
      </c>
      <c r="C9" s="15">
        <v>14000</v>
      </c>
      <c r="D9" s="1" t="s">
        <v>26</v>
      </c>
      <c r="E9" s="1"/>
      <c r="F9" s="1" t="str">
        <f>IF(AND(Potencia&gt;14000,Conductores=2),"Error: Potencia en monofásico debe ser inferior a 14Kw","")</f>
        <v/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 t="s">
        <v>57</v>
      </c>
      <c r="W9" s="1"/>
      <c r="X9" s="1"/>
      <c r="Y9" s="1"/>
      <c r="Z9" s="1"/>
    </row>
    <row r="10" spans="1:26" ht="15.6">
      <c r="A10" s="1"/>
      <c r="B10" s="1"/>
      <c r="C10" s="2"/>
      <c r="D10" s="1"/>
      <c r="E10" s="1"/>
      <c r="F10" s="13"/>
      <c r="G10" s="13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>
      <c r="A11" s="1"/>
      <c r="B11" s="1" t="s">
        <v>31</v>
      </c>
      <c r="C11" s="18">
        <f>VLOOKUP(Instalación,columnas,3)+IF(Conductores=2,1,0)+IF(Aislante="XLPE",3,0)+IF(AND(Instalación="B",Aislante="XLPE"),1,0)+IF(AND(Instalación="B2",Aislante="XLPE",Conductores=2),1,0)+IF(AND(Instalación="E",Aislante="PVC",Conductores=2),1,0)+IF(AND(Instalación="G",Aislante="XLPE"),-1,0)</f>
        <v>3</v>
      </c>
      <c r="D11" s="1"/>
      <c r="E11" s="1"/>
      <c r="F11" s="13"/>
      <c r="G11" s="13"/>
      <c r="H11" s="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>
      <c r="A12" s="1"/>
      <c r="B12" s="36" t="s">
        <v>32</v>
      </c>
      <c r="C12" s="41">
        <f>IF(Conductores=2,Potencia/Voltaje,Potencia/(Voltaje*SQRT(3)))</f>
        <v>20.207259421636902</v>
      </c>
      <c r="D12" s="1" t="s">
        <v>33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>
      <c r="A13" s="1"/>
      <c r="B13" s="36"/>
      <c r="C13" s="4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1"/>
      <c r="B14" s="36" t="s">
        <v>34</v>
      </c>
      <c r="C14" s="42">
        <f>VLOOKUP(Intensidad,tabla_Imax,2)</f>
        <v>4</v>
      </c>
      <c r="D14" s="1" t="s">
        <v>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>
      <c r="A15" s="1"/>
      <c r="B15" s="36"/>
      <c r="C15" s="4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>
      <c r="A16" s="1"/>
      <c r="B16" s="36" t="s">
        <v>35</v>
      </c>
      <c r="C16" s="41">
        <f>Voltaje*porcentaje</f>
        <v>20</v>
      </c>
      <c r="D16" s="1" t="s">
        <v>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>
      <c r="A17" s="1"/>
      <c r="B17" s="36" t="s">
        <v>36</v>
      </c>
      <c r="C17" s="48">
        <f>IF(Conductores=2,2*Longitud*Intensidad/(56*e),Longitud*Intensidad*SQRT(3)/(56*e))</f>
        <v>1.875</v>
      </c>
      <c r="D17" s="1" t="s">
        <v>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>
      <c r="A18" s="1"/>
      <c r="B18" s="36"/>
      <c r="C18" s="4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>
      <c r="A19" s="1"/>
      <c r="B19" s="36" t="s">
        <v>37</v>
      </c>
      <c r="C19" s="52" t="str">
        <f>IF(Conductores=2,CONCATENATE("S202-C ",IntensidadPia),CONCATENATE("S204-C ",IntensidadPia))</f>
        <v>S204-C 25</v>
      </c>
      <c r="D19" s="52">
        <f>VLOOKUP(Intensidad,Tablas!F22:G39,2)</f>
        <v>25</v>
      </c>
      <c r="E19" s="54" t="s">
        <v>33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>
      <c r="A20" s="1"/>
      <c r="B20" s="36" t="s">
        <v>46</v>
      </c>
      <c r="C20" s="42">
        <f>VLOOKUP(IntensidadPia,tabla_Imax,2)</f>
        <v>6</v>
      </c>
      <c r="D20" s="1" t="s">
        <v>1</v>
      </c>
      <c r="E20" s="55"/>
      <c r="F20" s="55"/>
      <c r="G20" s="55"/>
      <c r="H20" s="55"/>
      <c r="I20" s="5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>
      <c r="A21" s="1"/>
      <c r="B21" s="36"/>
      <c r="C21" s="43"/>
      <c r="D21" s="1"/>
      <c r="E21" s="55"/>
      <c r="F21" s="55"/>
      <c r="G21" s="55"/>
      <c r="H21" s="55"/>
      <c r="I21" s="5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>
      <c r="A22" s="1"/>
      <c r="B22" s="36" t="s">
        <v>53</v>
      </c>
      <c r="C22" s="41">
        <f>MAX(Stabla,Scalculoe,ScriterioPia)</f>
        <v>6</v>
      </c>
      <c r="D22" s="1" t="s">
        <v>1</v>
      </c>
      <c r="E22" s="1"/>
      <c r="F22" s="13"/>
      <c r="G22" s="13"/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>
      <c r="A23" s="1"/>
      <c r="B23" s="36"/>
      <c r="C23" s="41"/>
      <c r="D23" s="1"/>
      <c r="E23" s="1"/>
      <c r="F23" s="13"/>
      <c r="G23" s="13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"/>
      <c r="B24" s="56" t="s">
        <v>54</v>
      </c>
      <c r="C24" s="57">
        <f>VLOOKUP(S,Tablas!I22:J38,2)</f>
        <v>6</v>
      </c>
      <c r="D24" s="58" t="s">
        <v>1</v>
      </c>
      <c r="E24" s="1"/>
      <c r="F24" s="13"/>
      <c r="G24" s="13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>
      <c r="A25" s="1"/>
      <c r="B25" s="1"/>
      <c r="C25" s="2"/>
      <c r="D25" s="1"/>
      <c r="E25" s="1"/>
      <c r="F25" s="13"/>
      <c r="G25" s="13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6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6">
    <dataValidation type="list" allowBlank="1" showInputMessage="1" showErrorMessage="1" prompt="Sistema de distribución - 2 Monofásico_x000a_3 Trifásico_x000a_" sqref="C3">
      <formula1>"2.0,3.0"</formula1>
    </dataValidation>
    <dataValidation type="decimal" allowBlank="1" showInputMessage="1" showErrorMessage="1" prompt="Longitud de la instalación: - poner cualquier valor entre 10  y 200 metros" sqref="C7">
      <formula1>1</formula1>
      <formula2>200</formula2>
    </dataValidation>
    <dataValidation type="list" allowBlank="1" showInputMessage="1" showErrorMessage="1" prompt="Tipo de Aislamiento - PVC_x000a_XLPE_x000a_Si es EPR poner XLPE" sqref="C5">
      <formula1>"PVC,XLPE"</formula1>
    </dataValidation>
    <dataValidation type="list" allowBlank="1" showInputMessage="1" showErrorMessage="1" prompt="Tipo de Instalación - Selecciona un tipo de la lista" sqref="C2">
      <formula1>"A,A2,B,B2,C,E"</formula1>
    </dataValidation>
    <dataValidation type="list" allowBlank="1" showErrorMessage="1" sqref="C6">
      <formula1>"Fuerza,Alumbrado"</formula1>
    </dataValidation>
    <dataValidation type="decimal" allowBlank="1" showInputMessage="1" showErrorMessage="1" prompt="Potencia de la Instalación - Poner cualquier valor:_x000a_entre 0w y 14Kw para monofásico_x000a_entre 0w y 40Kw para trifásica" sqref="C9">
      <formula1>500</formula1>
      <formula2>40000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sqref="A1:H1"/>
    </sheetView>
  </sheetViews>
  <sheetFormatPr baseColWidth="10" defaultColWidth="15.109375" defaultRowHeight="15" customHeight="1"/>
  <cols>
    <col min="1" max="26" width="9.44140625" customWidth="1"/>
  </cols>
  <sheetData>
    <row r="1" spans="1:12" ht="14.4">
      <c r="A1" s="61" t="s">
        <v>0</v>
      </c>
      <c r="B1" s="62"/>
      <c r="C1" s="62"/>
      <c r="D1" s="62"/>
      <c r="E1" s="62"/>
      <c r="F1" s="62"/>
      <c r="G1" s="62"/>
      <c r="H1" s="62"/>
    </row>
    <row r="2" spans="1:12" ht="14.4">
      <c r="A2" s="3" t="s">
        <v>1</v>
      </c>
      <c r="B2" s="4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</row>
    <row r="3" spans="1:12" ht="14.4">
      <c r="A3" s="6">
        <v>1.5</v>
      </c>
      <c r="B3" s="7">
        <v>11</v>
      </c>
      <c r="C3" s="9">
        <v>11.5</v>
      </c>
      <c r="D3" s="7">
        <v>13</v>
      </c>
      <c r="E3" s="7">
        <v>13.5</v>
      </c>
      <c r="F3" s="7">
        <v>15</v>
      </c>
      <c r="G3" s="7">
        <v>16</v>
      </c>
      <c r="H3" s="7">
        <v>0</v>
      </c>
      <c r="I3" s="7">
        <v>18</v>
      </c>
      <c r="J3" s="7">
        <v>21</v>
      </c>
      <c r="K3" s="7">
        <v>24</v>
      </c>
      <c r="L3" s="10"/>
    </row>
    <row r="4" spans="1:12" ht="14.4">
      <c r="A4" s="11">
        <v>2.5</v>
      </c>
      <c r="B4" s="10">
        <v>15</v>
      </c>
      <c r="C4" s="12">
        <v>16</v>
      </c>
      <c r="D4" s="10">
        <v>17.5</v>
      </c>
      <c r="E4" s="10">
        <v>18.5</v>
      </c>
      <c r="F4" s="10">
        <v>21</v>
      </c>
      <c r="G4" s="10">
        <v>22</v>
      </c>
      <c r="H4" s="10">
        <v>0</v>
      </c>
      <c r="I4" s="10">
        <v>25</v>
      </c>
      <c r="J4" s="10">
        <v>29</v>
      </c>
      <c r="K4" s="10">
        <v>33</v>
      </c>
      <c r="L4" s="10"/>
    </row>
    <row r="5" spans="1:12" ht="14.4">
      <c r="A5" s="11" t="s">
        <v>4</v>
      </c>
      <c r="B5" s="10">
        <v>20</v>
      </c>
      <c r="C5" s="12">
        <v>21</v>
      </c>
      <c r="D5" s="10">
        <v>23</v>
      </c>
      <c r="E5" s="10">
        <v>24</v>
      </c>
      <c r="F5" s="10">
        <v>27</v>
      </c>
      <c r="G5" s="10">
        <v>30</v>
      </c>
      <c r="H5" s="10">
        <v>0</v>
      </c>
      <c r="I5" s="10">
        <v>34</v>
      </c>
      <c r="J5" s="10">
        <v>38</v>
      </c>
      <c r="K5" s="10">
        <v>45</v>
      </c>
      <c r="L5" s="10"/>
    </row>
    <row r="6" spans="1:12" ht="14.4">
      <c r="A6" s="11" t="s">
        <v>5</v>
      </c>
      <c r="B6" s="10">
        <v>25</v>
      </c>
      <c r="C6" s="12">
        <v>27</v>
      </c>
      <c r="D6" s="10">
        <v>30</v>
      </c>
      <c r="E6" s="10">
        <v>32</v>
      </c>
      <c r="F6" s="10">
        <v>36</v>
      </c>
      <c r="G6" s="10">
        <v>37</v>
      </c>
      <c r="H6" s="10">
        <v>0</v>
      </c>
      <c r="I6" s="10">
        <v>44</v>
      </c>
      <c r="J6" s="10">
        <v>49</v>
      </c>
      <c r="K6" s="10">
        <v>57</v>
      </c>
      <c r="L6" s="10"/>
    </row>
    <row r="7" spans="1:12" ht="14.4">
      <c r="A7" s="11" t="s">
        <v>6</v>
      </c>
      <c r="B7" s="10">
        <v>34</v>
      </c>
      <c r="C7" s="12">
        <v>37</v>
      </c>
      <c r="D7" s="10">
        <v>40</v>
      </c>
      <c r="E7" s="10">
        <v>44</v>
      </c>
      <c r="F7" s="10">
        <v>50</v>
      </c>
      <c r="G7" s="10">
        <v>52</v>
      </c>
      <c r="H7" s="10">
        <v>0</v>
      </c>
      <c r="I7" s="10">
        <v>60</v>
      </c>
      <c r="J7" s="14">
        <v>68</v>
      </c>
      <c r="K7" s="14">
        <v>76</v>
      </c>
      <c r="L7" s="10"/>
    </row>
    <row r="8" spans="1:12" ht="14.4">
      <c r="A8" s="11" t="s">
        <v>8</v>
      </c>
      <c r="B8" s="10">
        <v>45</v>
      </c>
      <c r="C8" s="12">
        <v>49</v>
      </c>
      <c r="D8" s="10">
        <v>54</v>
      </c>
      <c r="E8" s="10">
        <v>59</v>
      </c>
      <c r="F8" s="14">
        <v>66</v>
      </c>
      <c r="G8" s="14">
        <v>70</v>
      </c>
      <c r="H8" s="10">
        <v>0</v>
      </c>
      <c r="I8" s="14">
        <v>80</v>
      </c>
      <c r="J8" s="14">
        <v>91</v>
      </c>
      <c r="K8" s="14">
        <v>105</v>
      </c>
      <c r="L8" s="10"/>
    </row>
    <row r="9" spans="1:12" ht="14.4">
      <c r="A9" s="11" t="s">
        <v>9</v>
      </c>
      <c r="B9" s="10">
        <v>59</v>
      </c>
      <c r="C9" s="16">
        <v>64</v>
      </c>
      <c r="D9" s="14">
        <v>70</v>
      </c>
      <c r="E9" s="14">
        <v>77</v>
      </c>
      <c r="F9" s="14">
        <v>84</v>
      </c>
      <c r="G9" s="14">
        <v>88</v>
      </c>
      <c r="H9" s="14">
        <v>96</v>
      </c>
      <c r="I9" s="14">
        <v>106</v>
      </c>
      <c r="J9" s="14">
        <v>116</v>
      </c>
      <c r="K9" s="14">
        <v>123</v>
      </c>
      <c r="L9" s="14">
        <v>166</v>
      </c>
    </row>
    <row r="10" spans="1:12" ht="14.4">
      <c r="A10" s="11" t="s">
        <v>10</v>
      </c>
      <c r="B10" s="17"/>
      <c r="C10" s="16">
        <v>77</v>
      </c>
      <c r="D10" s="14">
        <v>86</v>
      </c>
      <c r="E10" s="14">
        <v>96</v>
      </c>
      <c r="F10" s="14">
        <v>104</v>
      </c>
      <c r="G10" s="14">
        <v>110</v>
      </c>
      <c r="H10" s="14">
        <v>119</v>
      </c>
      <c r="I10" s="14">
        <v>131</v>
      </c>
      <c r="J10" s="14">
        <v>144</v>
      </c>
      <c r="K10" s="14">
        <v>154</v>
      </c>
      <c r="L10" s="14">
        <v>205</v>
      </c>
    </row>
    <row r="11" spans="1:12" ht="14.4">
      <c r="A11" s="11" t="s">
        <v>12</v>
      </c>
      <c r="B11" s="17"/>
      <c r="C11" s="16">
        <v>94</v>
      </c>
      <c r="D11" s="14">
        <v>103</v>
      </c>
      <c r="E11" s="14">
        <v>117</v>
      </c>
      <c r="F11" s="14">
        <v>125</v>
      </c>
      <c r="G11" s="14">
        <v>133</v>
      </c>
      <c r="H11" s="14">
        <v>145</v>
      </c>
      <c r="I11" s="14">
        <v>159</v>
      </c>
      <c r="J11" s="14">
        <v>175</v>
      </c>
      <c r="K11" s="14">
        <v>188</v>
      </c>
      <c r="L11" s="14">
        <v>250</v>
      </c>
    </row>
    <row r="12" spans="1:12" ht="14.4">
      <c r="A12" s="11" t="s">
        <v>13</v>
      </c>
      <c r="B12" s="17"/>
      <c r="C12" s="19"/>
      <c r="D12" s="20"/>
      <c r="E12" s="14">
        <v>149</v>
      </c>
      <c r="F12" s="14">
        <v>160</v>
      </c>
      <c r="G12" s="14">
        <v>171</v>
      </c>
      <c r="H12" s="14">
        <v>188</v>
      </c>
      <c r="I12" s="14">
        <v>202</v>
      </c>
      <c r="J12" s="14">
        <v>224</v>
      </c>
      <c r="K12" s="14">
        <v>244</v>
      </c>
      <c r="L12" s="14">
        <v>321</v>
      </c>
    </row>
    <row r="13" spans="1:12" ht="14.4">
      <c r="A13" s="11" t="s">
        <v>16</v>
      </c>
      <c r="B13" s="17"/>
      <c r="C13" s="19"/>
      <c r="D13" s="20"/>
      <c r="E13" s="14">
        <v>180</v>
      </c>
      <c r="F13" s="14">
        <v>194</v>
      </c>
      <c r="G13" s="14">
        <v>207</v>
      </c>
      <c r="H13" s="14">
        <v>230</v>
      </c>
      <c r="I13" s="14">
        <v>245</v>
      </c>
      <c r="J13" s="14">
        <v>271</v>
      </c>
      <c r="K13" s="14">
        <v>296</v>
      </c>
      <c r="L13" s="14">
        <v>391</v>
      </c>
    </row>
    <row r="14" spans="1:12" ht="14.4">
      <c r="A14" s="11" t="s">
        <v>17</v>
      </c>
      <c r="B14" s="17"/>
      <c r="C14" s="19"/>
      <c r="D14" s="20"/>
      <c r="E14" s="14">
        <v>208</v>
      </c>
      <c r="F14" s="14">
        <v>225</v>
      </c>
      <c r="G14" s="14">
        <v>240</v>
      </c>
      <c r="H14" s="14">
        <v>267</v>
      </c>
      <c r="I14" s="14">
        <v>284</v>
      </c>
      <c r="J14" s="14">
        <v>314</v>
      </c>
      <c r="K14" s="14">
        <v>348</v>
      </c>
      <c r="L14" s="14">
        <v>455</v>
      </c>
    </row>
    <row r="15" spans="1:12" ht="14.4">
      <c r="A15" s="11" t="s">
        <v>18</v>
      </c>
      <c r="B15" s="17"/>
      <c r="C15" s="19"/>
      <c r="D15" s="20"/>
      <c r="E15" s="14">
        <v>236</v>
      </c>
      <c r="F15" s="14">
        <v>260</v>
      </c>
      <c r="G15" s="14">
        <v>278</v>
      </c>
      <c r="H15" s="14">
        <v>310</v>
      </c>
      <c r="I15" s="14">
        <v>338</v>
      </c>
      <c r="J15" s="14">
        <v>363</v>
      </c>
      <c r="K15" s="14">
        <v>404</v>
      </c>
      <c r="L15" s="14">
        <v>525</v>
      </c>
    </row>
    <row r="16" spans="1:12" ht="14.4">
      <c r="A16" s="11" t="s">
        <v>19</v>
      </c>
      <c r="B16" s="17"/>
      <c r="C16" s="19"/>
      <c r="D16" s="20"/>
      <c r="E16" s="14">
        <v>268</v>
      </c>
      <c r="F16" s="14">
        <v>297</v>
      </c>
      <c r="G16" s="14">
        <v>317</v>
      </c>
      <c r="H16" s="14">
        <v>354</v>
      </c>
      <c r="I16" s="14">
        <v>386</v>
      </c>
      <c r="J16" s="14">
        <v>415</v>
      </c>
      <c r="K16" s="14">
        <v>464</v>
      </c>
      <c r="L16" s="14">
        <v>601</v>
      </c>
    </row>
    <row r="17" spans="1:12" ht="14.4">
      <c r="A17" s="11" t="s">
        <v>20</v>
      </c>
      <c r="B17" s="17"/>
      <c r="C17" s="19"/>
      <c r="D17" s="20"/>
      <c r="E17" s="14">
        <v>315</v>
      </c>
      <c r="F17" s="14">
        <v>350</v>
      </c>
      <c r="G17" s="14">
        <v>374</v>
      </c>
      <c r="H17" s="14">
        <v>419</v>
      </c>
      <c r="I17" s="14">
        <v>455</v>
      </c>
      <c r="J17" s="14">
        <v>490</v>
      </c>
      <c r="K17" s="14">
        <v>552</v>
      </c>
      <c r="L17" s="14">
        <v>711</v>
      </c>
    </row>
    <row r="18" spans="1:12" ht="14.4">
      <c r="A18" s="21" t="s">
        <v>21</v>
      </c>
      <c r="B18" s="22"/>
      <c r="C18" s="19"/>
      <c r="D18" s="20"/>
      <c r="E18" s="24">
        <v>360</v>
      </c>
      <c r="F18" s="24">
        <v>404</v>
      </c>
      <c r="G18" s="24">
        <v>423</v>
      </c>
      <c r="H18" s="24">
        <v>484</v>
      </c>
      <c r="I18" s="24">
        <v>524</v>
      </c>
      <c r="J18" s="24">
        <v>565</v>
      </c>
      <c r="K18" s="24">
        <v>640</v>
      </c>
      <c r="L18" s="24">
        <v>821</v>
      </c>
    </row>
    <row r="19" spans="1:12" ht="14.4">
      <c r="A19" s="26"/>
      <c r="B19" s="27"/>
      <c r="C19" s="27"/>
      <c r="D19" s="27"/>
      <c r="E19" s="28"/>
      <c r="F19" s="28"/>
      <c r="G19" s="28"/>
      <c r="H19" s="28"/>
      <c r="I19" s="28"/>
      <c r="J19" s="28"/>
      <c r="K19" s="28"/>
      <c r="L19" s="28"/>
    </row>
    <row r="20" spans="1:12" ht="39" customHeight="1">
      <c r="A20" s="59" t="s">
        <v>27</v>
      </c>
      <c r="B20" s="60"/>
      <c r="C20" s="60"/>
      <c r="D20" s="60"/>
      <c r="E20" s="60"/>
      <c r="F20" s="28"/>
      <c r="G20" s="28"/>
      <c r="H20" s="28"/>
      <c r="I20" s="29"/>
      <c r="J20" s="29"/>
      <c r="K20" s="29"/>
      <c r="L20" s="29"/>
    </row>
    <row r="21" spans="1:12" ht="14.4">
      <c r="A21" s="30"/>
      <c r="B21" s="4" t="s">
        <v>28</v>
      </c>
      <c r="C21" s="3" t="s">
        <v>1</v>
      </c>
      <c r="D21" s="27"/>
      <c r="E21" s="28"/>
      <c r="F21" s="30" t="s">
        <v>29</v>
      </c>
      <c r="G21" s="28"/>
      <c r="H21" s="28"/>
      <c r="I21" s="31" t="s">
        <v>30</v>
      </c>
      <c r="J21" s="28"/>
      <c r="K21" s="28"/>
      <c r="L21" s="28"/>
    </row>
    <row r="22" spans="1:12" ht="14.4">
      <c r="A22" s="30">
        <v>1</v>
      </c>
      <c r="B22" s="32">
        <v>0</v>
      </c>
      <c r="C22" s="33">
        <v>1.5</v>
      </c>
      <c r="D22" s="27"/>
      <c r="E22" s="28"/>
      <c r="F22" s="34">
        <v>0</v>
      </c>
      <c r="G22" s="34">
        <v>0.5</v>
      </c>
      <c r="H22" s="28"/>
      <c r="I22" s="35">
        <v>0</v>
      </c>
      <c r="J22" s="33">
        <v>1.5</v>
      </c>
      <c r="K22" s="28"/>
      <c r="L22" s="28"/>
    </row>
    <row r="23" spans="1:12" ht="14.4">
      <c r="A23" s="30">
        <v>2</v>
      </c>
      <c r="B23" s="37">
        <f t="shared" ref="B23:B29" si="0">HLOOKUP(columna,tabla_general,A23)</f>
        <v>13</v>
      </c>
      <c r="C23" s="38">
        <v>2.5</v>
      </c>
      <c r="D23" s="27"/>
      <c r="E23" s="28"/>
      <c r="F23" s="34">
        <v>0.5</v>
      </c>
      <c r="G23" s="39">
        <v>1</v>
      </c>
      <c r="H23" s="28"/>
      <c r="I23" s="40">
        <v>1.51</v>
      </c>
      <c r="J23" s="38">
        <v>2.5</v>
      </c>
      <c r="K23" s="28"/>
      <c r="L23" s="28"/>
    </row>
    <row r="24" spans="1:12" ht="14.4">
      <c r="A24" s="30">
        <v>3</v>
      </c>
      <c r="B24" s="37">
        <f t="shared" si="0"/>
        <v>17.5</v>
      </c>
      <c r="C24" s="38">
        <v>4</v>
      </c>
      <c r="D24" s="27"/>
      <c r="E24" s="28"/>
      <c r="F24" s="39">
        <v>1</v>
      </c>
      <c r="G24" s="39">
        <v>1.5</v>
      </c>
      <c r="H24" s="28"/>
      <c r="I24" s="40">
        <v>2.5099999999999998</v>
      </c>
      <c r="J24" s="38">
        <v>4</v>
      </c>
      <c r="K24" s="28"/>
      <c r="L24" s="28"/>
    </row>
    <row r="25" spans="1:12" ht="14.4">
      <c r="A25" s="30">
        <v>4</v>
      </c>
      <c r="B25" s="37">
        <f t="shared" si="0"/>
        <v>23</v>
      </c>
      <c r="C25" s="38">
        <v>6</v>
      </c>
      <c r="D25" s="27"/>
      <c r="E25" s="28"/>
      <c r="F25" s="39">
        <v>1.5</v>
      </c>
      <c r="G25" s="39">
        <v>2</v>
      </c>
      <c r="H25" s="28"/>
      <c r="I25" s="40">
        <v>4.01</v>
      </c>
      <c r="J25" s="38">
        <v>6</v>
      </c>
      <c r="K25" s="28"/>
      <c r="L25" s="28"/>
    </row>
    <row r="26" spans="1:12" ht="14.4">
      <c r="A26" s="30">
        <v>5</v>
      </c>
      <c r="B26" s="37">
        <f t="shared" si="0"/>
        <v>30</v>
      </c>
      <c r="C26" s="38">
        <v>10</v>
      </c>
      <c r="D26" s="27"/>
      <c r="E26" s="28"/>
      <c r="F26" s="39">
        <v>2</v>
      </c>
      <c r="G26" s="39">
        <v>3</v>
      </c>
      <c r="H26" s="28"/>
      <c r="I26" s="40">
        <v>6.01</v>
      </c>
      <c r="J26" s="38">
        <v>10</v>
      </c>
      <c r="K26" s="28"/>
      <c r="L26" s="28"/>
    </row>
    <row r="27" spans="1:12" ht="14.4">
      <c r="A27" s="30">
        <v>6</v>
      </c>
      <c r="B27" s="37">
        <f t="shared" si="0"/>
        <v>40</v>
      </c>
      <c r="C27" s="38">
        <v>16</v>
      </c>
      <c r="D27" s="27"/>
      <c r="E27" s="28"/>
      <c r="F27" s="39">
        <v>3</v>
      </c>
      <c r="G27" s="39">
        <v>4</v>
      </c>
      <c r="H27" s="28"/>
      <c r="I27" s="40">
        <v>10.01</v>
      </c>
      <c r="J27" s="38">
        <v>16</v>
      </c>
      <c r="K27" s="28"/>
      <c r="L27" s="28"/>
    </row>
    <row r="28" spans="1:12" ht="14.4">
      <c r="A28" s="30">
        <v>7</v>
      </c>
      <c r="B28" s="37">
        <f t="shared" si="0"/>
        <v>54</v>
      </c>
      <c r="C28" s="38">
        <v>25</v>
      </c>
      <c r="D28" s="27"/>
      <c r="E28" s="28"/>
      <c r="F28" s="39">
        <v>4</v>
      </c>
      <c r="G28" s="39">
        <v>6</v>
      </c>
      <c r="H28" s="28"/>
      <c r="I28" s="40">
        <v>16.010000000000002</v>
      </c>
      <c r="J28" s="38">
        <v>25</v>
      </c>
      <c r="K28" s="28"/>
      <c r="L28" s="28"/>
    </row>
    <row r="29" spans="1:12" ht="14.4">
      <c r="A29" s="30">
        <v>8</v>
      </c>
      <c r="B29" s="37">
        <f t="shared" si="0"/>
        <v>70</v>
      </c>
      <c r="C29" s="38">
        <v>35</v>
      </c>
      <c r="D29" s="27"/>
      <c r="E29" s="28"/>
      <c r="F29" s="39">
        <v>6</v>
      </c>
      <c r="G29" s="39">
        <v>8</v>
      </c>
      <c r="H29" s="28"/>
      <c r="I29" s="40">
        <v>25.01</v>
      </c>
      <c r="J29" s="38">
        <v>35</v>
      </c>
      <c r="K29" s="28"/>
      <c r="L29" s="28"/>
    </row>
    <row r="30" spans="1:12" ht="14.4">
      <c r="A30" s="30">
        <v>9</v>
      </c>
      <c r="B30" s="37"/>
      <c r="C30" s="38">
        <v>50</v>
      </c>
      <c r="D30" s="27"/>
      <c r="E30" s="28"/>
      <c r="F30" s="39">
        <v>8</v>
      </c>
      <c r="G30" s="39">
        <v>10</v>
      </c>
      <c r="H30" s="28"/>
      <c r="I30" s="40">
        <v>35.01</v>
      </c>
      <c r="J30" s="38">
        <v>50</v>
      </c>
      <c r="K30" s="28"/>
      <c r="L30" s="28"/>
    </row>
    <row r="31" spans="1:12" ht="14.4">
      <c r="A31" s="30">
        <v>10</v>
      </c>
      <c r="B31" s="37"/>
      <c r="C31" s="38">
        <v>70</v>
      </c>
      <c r="D31" s="27"/>
      <c r="E31" s="28"/>
      <c r="F31" s="39">
        <v>10</v>
      </c>
      <c r="G31" s="39">
        <v>13</v>
      </c>
      <c r="H31" s="28"/>
      <c r="I31" s="40">
        <v>50.01</v>
      </c>
      <c r="J31" s="38">
        <v>70</v>
      </c>
      <c r="K31" s="28"/>
      <c r="L31" s="28"/>
    </row>
    <row r="32" spans="1:12" ht="14.4">
      <c r="A32" s="30">
        <v>11</v>
      </c>
      <c r="B32" s="37"/>
      <c r="C32" s="38">
        <v>95</v>
      </c>
      <c r="D32" s="27"/>
      <c r="E32" s="28"/>
      <c r="F32" s="39">
        <v>13</v>
      </c>
      <c r="G32" s="39">
        <v>16</v>
      </c>
      <c r="H32" s="28"/>
      <c r="I32" s="40">
        <v>70.010000000000005</v>
      </c>
      <c r="J32" s="38">
        <v>95</v>
      </c>
      <c r="K32" s="28"/>
      <c r="L32" s="28"/>
    </row>
    <row r="33" spans="1:12" ht="14.4">
      <c r="A33" s="30">
        <v>12</v>
      </c>
      <c r="B33" s="37"/>
      <c r="C33" s="38">
        <v>120</v>
      </c>
      <c r="D33" s="27"/>
      <c r="E33" s="28"/>
      <c r="F33" s="39">
        <v>16</v>
      </c>
      <c r="G33" s="39">
        <v>20</v>
      </c>
      <c r="H33" s="28"/>
      <c r="I33" s="40">
        <v>95.01</v>
      </c>
      <c r="J33" s="38">
        <v>120</v>
      </c>
      <c r="K33" s="28"/>
      <c r="L33" s="28"/>
    </row>
    <row r="34" spans="1:12" ht="14.4">
      <c r="A34" s="30">
        <v>13</v>
      </c>
      <c r="B34" s="37"/>
      <c r="C34" s="38">
        <v>150</v>
      </c>
      <c r="D34" s="27"/>
      <c r="E34" s="28"/>
      <c r="F34" s="39">
        <v>20</v>
      </c>
      <c r="G34" s="39">
        <v>25</v>
      </c>
      <c r="H34" s="28"/>
      <c r="I34" s="40">
        <v>120.01</v>
      </c>
      <c r="J34" s="38">
        <v>150</v>
      </c>
      <c r="K34" s="28"/>
      <c r="L34" s="28"/>
    </row>
    <row r="35" spans="1:12" ht="14.4">
      <c r="A35" s="30">
        <v>14</v>
      </c>
      <c r="B35" s="37"/>
      <c r="C35" s="38">
        <v>185</v>
      </c>
      <c r="D35" s="27"/>
      <c r="E35" s="28"/>
      <c r="F35" s="39">
        <v>25</v>
      </c>
      <c r="G35" s="39">
        <v>32</v>
      </c>
      <c r="H35" s="28"/>
      <c r="I35" s="40">
        <v>150.01</v>
      </c>
      <c r="J35" s="38">
        <v>185</v>
      </c>
      <c r="K35" s="28"/>
      <c r="L35" s="28"/>
    </row>
    <row r="36" spans="1:12" ht="14.4">
      <c r="A36" s="30">
        <v>15</v>
      </c>
      <c r="B36" s="37"/>
      <c r="C36" s="38">
        <v>240</v>
      </c>
      <c r="D36" s="27"/>
      <c r="E36" s="28"/>
      <c r="F36" s="39">
        <v>32</v>
      </c>
      <c r="G36" s="39">
        <v>40</v>
      </c>
      <c r="H36" s="28"/>
      <c r="I36" s="40">
        <v>185.01</v>
      </c>
      <c r="J36" s="38">
        <v>240</v>
      </c>
      <c r="K36" s="28"/>
      <c r="L36" s="28"/>
    </row>
    <row r="37" spans="1:12" ht="14.4">
      <c r="A37" s="30">
        <v>16</v>
      </c>
      <c r="B37" s="37"/>
      <c r="C37" s="38">
        <v>300</v>
      </c>
      <c r="D37" s="27"/>
      <c r="E37" s="28"/>
      <c r="F37" s="39">
        <v>40</v>
      </c>
      <c r="G37" s="39">
        <v>50</v>
      </c>
      <c r="H37" s="28"/>
      <c r="I37" s="40">
        <v>240.01</v>
      </c>
      <c r="J37" s="38">
        <v>300</v>
      </c>
      <c r="K37" s="28"/>
      <c r="L37" s="28"/>
    </row>
    <row r="38" spans="1:12" ht="14.4">
      <c r="A38" s="30">
        <v>17</v>
      </c>
      <c r="B38" s="44"/>
      <c r="C38" s="45"/>
      <c r="D38" s="27"/>
      <c r="E38" s="28"/>
      <c r="F38" s="39">
        <v>50</v>
      </c>
      <c r="G38" s="46">
        <v>63</v>
      </c>
      <c r="H38" s="28"/>
      <c r="I38" s="47">
        <v>300.01</v>
      </c>
      <c r="J38" s="49"/>
      <c r="K38" s="28"/>
      <c r="L38" s="28"/>
    </row>
    <row r="39" spans="1:12" ht="14.4">
      <c r="A39" s="26"/>
      <c r="B39" s="27"/>
      <c r="C39" s="27"/>
      <c r="D39" s="27"/>
      <c r="E39" s="28"/>
      <c r="F39" s="46">
        <v>63</v>
      </c>
      <c r="G39" s="50"/>
      <c r="H39" s="28"/>
      <c r="I39" s="28"/>
      <c r="J39" s="28"/>
      <c r="K39" s="28"/>
      <c r="L39" s="28"/>
    </row>
    <row r="40" spans="1:12" ht="14.4">
      <c r="A40" s="26"/>
      <c r="B40" s="27"/>
      <c r="C40" s="27"/>
      <c r="D40" s="27"/>
      <c r="E40" s="28"/>
      <c r="F40" s="28"/>
      <c r="G40" s="28"/>
      <c r="H40" s="28"/>
      <c r="I40" s="28"/>
      <c r="J40" s="28"/>
      <c r="K40" s="28"/>
      <c r="L40" s="28"/>
    </row>
    <row r="42" spans="1:12" ht="36" customHeight="1">
      <c r="A42" s="51" t="s">
        <v>33</v>
      </c>
      <c r="B42" s="49" t="s">
        <v>38</v>
      </c>
      <c r="C42" s="53">
        <v>2</v>
      </c>
      <c r="E42" s="28"/>
      <c r="F42" s="28"/>
    </row>
    <row r="43" spans="1:12" ht="54" customHeight="1">
      <c r="A43" s="51" t="s">
        <v>39</v>
      </c>
      <c r="B43" s="49" t="s">
        <v>40</v>
      </c>
      <c r="C43" s="53">
        <v>1</v>
      </c>
      <c r="F43" s="28"/>
    </row>
    <row r="44" spans="1:12" ht="54" customHeight="1">
      <c r="A44" s="51" t="s">
        <v>41</v>
      </c>
      <c r="B44" s="49" t="s">
        <v>42</v>
      </c>
      <c r="C44" s="53">
        <v>4</v>
      </c>
      <c r="F44" s="28"/>
    </row>
    <row r="45" spans="1:12" ht="63" customHeight="1">
      <c r="A45" s="51" t="s">
        <v>3</v>
      </c>
      <c r="B45" s="49" t="s">
        <v>43</v>
      </c>
      <c r="C45" s="53">
        <v>3</v>
      </c>
    </row>
    <row r="46" spans="1:12" ht="36" customHeight="1">
      <c r="A46" s="51" t="s">
        <v>44</v>
      </c>
      <c r="B46" s="49" t="s">
        <v>45</v>
      </c>
      <c r="C46" s="53">
        <v>5</v>
      </c>
    </row>
    <row r="47" spans="1:12" ht="54" customHeight="1">
      <c r="A47" s="51" t="s">
        <v>47</v>
      </c>
      <c r="B47" s="49" t="s">
        <v>48</v>
      </c>
      <c r="C47" s="53">
        <v>6</v>
      </c>
    </row>
    <row r="48" spans="1:12" ht="54" customHeight="1">
      <c r="A48" s="51" t="s">
        <v>49</v>
      </c>
      <c r="B48" s="49" t="s">
        <v>50</v>
      </c>
      <c r="C48" s="53">
        <v>7</v>
      </c>
    </row>
    <row r="49" spans="1:3" ht="36" customHeight="1">
      <c r="A49" s="51" t="s">
        <v>51</v>
      </c>
      <c r="B49" s="49" t="s">
        <v>52</v>
      </c>
      <c r="C49" s="53">
        <v>9</v>
      </c>
    </row>
  </sheetData>
  <mergeCells count="2">
    <mergeCell ref="A20:E20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26</vt:i4>
      </vt:variant>
    </vt:vector>
  </HeadingPairs>
  <TitlesOfParts>
    <vt:vector size="28" baseType="lpstr">
      <vt:lpstr>Cálculos</vt:lpstr>
      <vt:lpstr>Tablas</vt:lpstr>
      <vt:lpstr>Aislante</vt:lpstr>
      <vt:lpstr>columna</vt:lpstr>
      <vt:lpstr>columnas</vt:lpstr>
      <vt:lpstr>Conductores</vt:lpstr>
      <vt:lpstr>e</vt:lpstr>
      <vt:lpstr>Instalación</vt:lpstr>
      <vt:lpstr>Intensidad</vt:lpstr>
      <vt:lpstr>IntensidadPia</vt:lpstr>
      <vt:lpstr>Longitud</vt:lpstr>
      <vt:lpstr>PIA</vt:lpstr>
      <vt:lpstr>porcentaje</vt:lpstr>
      <vt:lpstr>Potencia</vt:lpstr>
      <vt:lpstr>S</vt:lpstr>
      <vt:lpstr>Scalculoe</vt:lpstr>
      <vt:lpstr>ScriterioPia</vt:lpstr>
      <vt:lpstr>Selegida</vt:lpstr>
      <vt:lpstr>Smay</vt:lpstr>
      <vt:lpstr>Smayor</vt:lpstr>
      <vt:lpstr>Sstandar</vt:lpstr>
      <vt:lpstr>Sstandarizada</vt:lpstr>
      <vt:lpstr>Ssup</vt:lpstr>
      <vt:lpstr>Ssuperior</vt:lpstr>
      <vt:lpstr>Stabla</vt:lpstr>
      <vt:lpstr>tabla_general</vt:lpstr>
      <vt:lpstr>tabla_Imax</vt:lpstr>
      <vt:lpstr>Voltaje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mañana</cp:lastModifiedBy>
  <dcterms:created xsi:type="dcterms:W3CDTF">2016-11-08T16:56:16Z</dcterms:created>
  <dcterms:modified xsi:type="dcterms:W3CDTF">2016-11-28T08:58:41Z</dcterms:modified>
</cp:coreProperties>
</file>